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pdf" ContentType="application/pdf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Default Extension="png" ContentType="image/png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0" yWindow="-20" windowWidth="25120" windowHeight="132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Sheet1!$7:$8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71" i="1"/>
  <c r="E34"/>
  <c r="C22"/>
  <c r="F22"/>
  <c r="G22"/>
  <c r="B16"/>
  <c r="F16"/>
  <c r="G16"/>
  <c r="G10"/>
  <c r="E35"/>
  <c r="H22"/>
  <c r="H16"/>
  <c r="H10"/>
  <c r="E36"/>
  <c r="I22"/>
  <c r="I16"/>
  <c r="I10"/>
  <c r="E37"/>
  <c r="J22"/>
  <c r="J16"/>
  <c r="J10"/>
  <c r="E38"/>
  <c r="K22"/>
  <c r="E40"/>
  <c r="K16"/>
  <c r="E39"/>
  <c r="E42"/>
  <c r="F10"/>
  <c r="J34"/>
  <c r="J35"/>
  <c r="J36"/>
  <c r="J37"/>
  <c r="K10"/>
  <c r="J39"/>
  <c r="J38"/>
  <c r="J42"/>
  <c r="J28"/>
  <c r="H30"/>
  <c r="K69"/>
  <c r="C23"/>
  <c r="F23"/>
  <c r="H23"/>
  <c r="K23"/>
  <c r="B17"/>
  <c r="K17"/>
  <c r="F17"/>
  <c r="K11"/>
  <c r="F11"/>
  <c r="G11"/>
  <c r="F30"/>
  <c r="C30"/>
  <c r="I23"/>
  <c r="G23"/>
  <c r="H17"/>
  <c r="G17"/>
  <c r="I17"/>
  <c r="H11"/>
  <c r="I11"/>
  <c r="E30"/>
  <c r="J23"/>
  <c r="J17"/>
  <c r="J11"/>
  <c r="B30"/>
</calcChain>
</file>

<file path=xl/sharedStrings.xml><?xml version="1.0" encoding="utf-8"?>
<sst xmlns="http://schemas.openxmlformats.org/spreadsheetml/2006/main" count="105" uniqueCount="70">
  <si>
    <t>Occurance</t>
    <phoneticPr fontId="0" type="noConversion"/>
  </si>
  <si>
    <t>Per App</t>
    <phoneticPr fontId="0" type="noConversion"/>
  </si>
  <si>
    <t>(2000 - 4000)</t>
    <phoneticPr fontId="0" type="noConversion"/>
  </si>
  <si>
    <t>Square feet Walks per Hour</t>
    <phoneticPr fontId="0" type="noConversion"/>
  </si>
  <si>
    <t>Square feet Plow per Hour</t>
    <phoneticPr fontId="0" type="noConversion"/>
  </si>
  <si>
    <t>To Change all SnowCalulation</t>
    <phoneticPr fontId="0" type="noConversion"/>
  </si>
  <si>
    <t>To Change all Ice Control Caluculations</t>
    <phoneticPr fontId="0" type="noConversion"/>
  </si>
  <si>
    <t>Dollar Rate per Hour to Plow</t>
    <phoneticPr fontId="0" type="noConversion"/>
  </si>
  <si>
    <t>Dollar Rate per Hour to Shovel</t>
    <phoneticPr fontId="0" type="noConversion"/>
  </si>
  <si>
    <t>Price Rate of Salt  per Ton</t>
    <phoneticPr fontId="0" type="noConversion"/>
  </si>
  <si>
    <t>Dollar Rate of Bag Salt per 4000 sf</t>
    <phoneticPr fontId="0" type="noConversion"/>
  </si>
  <si>
    <t>Lot / Walks Per Push</t>
    <phoneticPr fontId="0" type="noConversion"/>
  </si>
  <si>
    <t>PER INCH OVER 12"</t>
  </si>
  <si>
    <t>Sq. Ft. Lots</t>
  </si>
  <si>
    <t>Sq. Ft. Walks</t>
  </si>
  <si>
    <t>TOWN AND ADDRESS</t>
  </si>
  <si>
    <t>(0 to 1.00)</t>
  </si>
  <si>
    <t>(0.0 to 1.00)</t>
  </si>
  <si>
    <t>(95 - 185)</t>
  </si>
  <si>
    <t>(75 - 150)</t>
  </si>
  <si>
    <t>Z1 Snow</t>
  </si>
  <si>
    <t>Z2 Salt</t>
  </si>
  <si>
    <t>Number of 1 to 3 in</t>
  </si>
  <si>
    <t>Number of 3 to 6 in</t>
  </si>
  <si>
    <t>Number of 6 to 9 in</t>
  </si>
  <si>
    <t>Number of 9 to 12 in</t>
  </si>
  <si>
    <t>Number of &gt; 12 in</t>
  </si>
  <si>
    <t>Total Seasonal</t>
  </si>
  <si>
    <t>Number of Ice Control Lot</t>
  </si>
  <si>
    <t>Number of Ice Control Walk</t>
  </si>
  <si>
    <t>Method 1 Seasonal</t>
  </si>
  <si>
    <t>Method 2 Seasonal</t>
  </si>
  <si>
    <t>LOT / WALK</t>
  </si>
  <si>
    <t>LOT</t>
  </si>
  <si>
    <t>LOT ONLY REMOVAL COSTS</t>
  </si>
  <si>
    <t>WALK ONLY REMOVAL COSTS</t>
  </si>
  <si>
    <t>LOTS AND WALKS REMOVAL COSTS</t>
  </si>
  <si>
    <t>Per Push</t>
  </si>
  <si>
    <t>(15 - 45)</t>
  </si>
  <si>
    <t>(150 - 250)</t>
  </si>
  <si>
    <t>Ice Control</t>
  </si>
  <si>
    <t>PER OCCURRENCE</t>
  </si>
  <si>
    <t>WALKS</t>
  </si>
  <si>
    <t>Lot / Walks Per Ice Control</t>
  </si>
  <si>
    <t xml:space="preserve">LOTS </t>
  </si>
  <si>
    <t>ONLY</t>
  </si>
  <si>
    <t>Lot  Per Push</t>
  </si>
  <si>
    <t>WALKS ONLY</t>
  </si>
  <si>
    <t>Walks Shovel / Ice Control</t>
  </si>
  <si>
    <t>Ice Control Lots Per Occurance</t>
  </si>
  <si>
    <t>LOTS   AND</t>
  </si>
  <si>
    <t>Based on Total Year Inches</t>
  </si>
  <si>
    <t>28 Inches</t>
  </si>
  <si>
    <t>SEASONAL</t>
  </si>
  <si>
    <t>With a Cap</t>
  </si>
  <si>
    <t>Easy</t>
  </si>
  <si>
    <t xml:space="preserve">Average </t>
  </si>
  <si>
    <t>Difficult</t>
  </si>
  <si>
    <t>Lot</t>
  </si>
  <si>
    <t>Walk</t>
  </si>
  <si>
    <t xml:space="preserve">Minimum Lot </t>
  </si>
  <si>
    <t>Minimum Salt</t>
  </si>
  <si>
    <t>(30000 - 40000)</t>
    <phoneticPr fontId="0" type="noConversion"/>
  </si>
  <si>
    <t xml:space="preserve">7 of 7 BEST Business and Life Strategies </t>
    <phoneticPr fontId="0" type="noConversion"/>
  </si>
  <si>
    <t xml:space="preserve">Snow Caluculation System </t>
    <phoneticPr fontId="0" type="noConversion"/>
  </si>
  <si>
    <t>Per Inch</t>
    <phoneticPr fontId="0" type="noConversion"/>
  </si>
  <si>
    <t>1" TO 2.99"</t>
    <phoneticPr fontId="0" type="noConversion"/>
  </si>
  <si>
    <t>3" TO 5.99"</t>
    <phoneticPr fontId="0" type="noConversion"/>
  </si>
  <si>
    <t>6" TO 8.99"</t>
    <phoneticPr fontId="0" type="noConversion"/>
  </si>
  <si>
    <t>9" TO 11.99"</t>
    <phoneticPr fontId="0" type="noConversion"/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</si>
</sst>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.00;[Red]0.00"/>
  </numFmts>
  <fonts count="11">
    <font>
      <sz val="10"/>
      <name val="Arial"/>
    </font>
    <font>
      <sz val="24"/>
      <name val="Century Gothic"/>
    </font>
    <font>
      <sz val="10"/>
      <name val="Century Gothic"/>
    </font>
    <font>
      <b/>
      <sz val="14"/>
      <name val="Century Gothic"/>
    </font>
    <font>
      <b/>
      <sz val="10"/>
      <name val="Century Gothic"/>
    </font>
    <font>
      <b/>
      <u/>
      <sz val="10"/>
      <name val="Century Gothic"/>
    </font>
    <font>
      <sz val="13"/>
      <name val="Century Gothic"/>
    </font>
    <font>
      <sz val="14"/>
      <name val="Century Gothic"/>
    </font>
    <font>
      <sz val="12"/>
      <name val="Century Gothic"/>
    </font>
    <font>
      <sz val="18"/>
      <name val="Century Gothic"/>
    </font>
    <font>
      <b/>
      <sz val="12"/>
      <name val="Century Gothic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2" fontId="3" fillId="0" borderId="0" xfId="0" applyNumberFormat="1" applyFont="1" applyBorder="1"/>
    <xf numFmtId="4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/>
    <xf numFmtId="2" fontId="7" fillId="0" borderId="3" xfId="0" applyNumberFormat="1" applyFont="1" applyBorder="1"/>
    <xf numFmtId="2" fontId="8" fillId="0" borderId="1" xfId="0" applyNumberFormat="1" applyFont="1" applyBorder="1" applyAlignment="1">
      <alignment horizontal="center"/>
    </xf>
    <xf numFmtId="2" fontId="7" fillId="0" borderId="4" xfId="0" applyNumberFormat="1" applyFont="1" applyBorder="1"/>
    <xf numFmtId="2" fontId="7" fillId="0" borderId="6" xfId="0" applyNumberFormat="1" applyFont="1" applyBorder="1"/>
    <xf numFmtId="0" fontId="9" fillId="0" borderId="0" xfId="0" applyFont="1"/>
    <xf numFmtId="0" fontId="2" fillId="0" borderId="2" xfId="0" applyFont="1" applyBorder="1"/>
    <xf numFmtId="0" fontId="4" fillId="0" borderId="0" xfId="0" applyFont="1"/>
    <xf numFmtId="168" fontId="2" fillId="0" borderId="2" xfId="0" applyNumberFormat="1" applyFont="1" applyBorder="1"/>
    <xf numFmtId="168" fontId="2" fillId="0" borderId="0" xfId="0" applyNumberFormat="1" applyFont="1" applyBorder="1"/>
    <xf numFmtId="168" fontId="2" fillId="0" borderId="0" xfId="0" applyNumberFormat="1" applyFont="1"/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4" fontId="3" fillId="0" borderId="31" xfId="0" applyNumberFormat="1" applyFont="1" applyBorder="1"/>
    <xf numFmtId="2" fontId="10" fillId="0" borderId="32" xfId="0" applyNumberFormat="1" applyFont="1" applyBorder="1" applyAlignment="1">
      <alignment horizontal="center"/>
    </xf>
    <xf numFmtId="2" fontId="10" fillId="0" borderId="31" xfId="0" applyNumberFormat="1" applyFont="1" applyBorder="1" applyAlignment="1">
      <alignment horizontal="center"/>
    </xf>
    <xf numFmtId="2" fontId="10" fillId="0" borderId="33" xfId="0" applyNumberFormat="1" applyFont="1" applyBorder="1" applyAlignment="1">
      <alignment horizontal="center"/>
    </xf>
    <xf numFmtId="2" fontId="10" fillId="0" borderId="34" xfId="0" applyNumberFormat="1" applyFont="1" applyBorder="1" applyAlignment="1">
      <alignment horizontal="center"/>
    </xf>
    <xf numFmtId="2" fontId="3" fillId="0" borderId="35" xfId="0" applyNumberFormat="1" applyFont="1" applyBorder="1"/>
    <xf numFmtId="2" fontId="3" fillId="0" borderId="36" xfId="0" applyNumberFormat="1" applyFont="1" applyBorder="1"/>
    <xf numFmtId="2" fontId="3" fillId="0" borderId="34" xfId="0" applyNumberFormat="1" applyFont="1" applyBorder="1"/>
    <xf numFmtId="2" fontId="3" fillId="0" borderId="23" xfId="0" applyNumberFormat="1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0" fontId="2" fillId="0" borderId="11" xfId="0" applyFont="1" applyBorder="1"/>
    <xf numFmtId="0" fontId="2" fillId="0" borderId="0" xfId="0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4" fontId="4" fillId="0" borderId="18" xfId="0" applyNumberFormat="1" applyFont="1" applyBorder="1" applyAlignment="1">
      <alignment horizontal="center"/>
    </xf>
    <xf numFmtId="4" fontId="4" fillId="0" borderId="15" xfId="0" applyNumberFormat="1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4" fontId="4" fillId="0" borderId="20" xfId="0" applyNumberFormat="1" applyFont="1" applyBorder="1" applyAlignment="1">
      <alignment horizontal="center"/>
    </xf>
    <xf numFmtId="4" fontId="4" fillId="0" borderId="21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0" fontId="2" fillId="0" borderId="25" xfId="0" applyFont="1" applyBorder="1"/>
    <xf numFmtId="0" fontId="2" fillId="0" borderId="23" xfId="0" applyFon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  <xf numFmtId="2" fontId="3" fillId="0" borderId="7" xfId="0" applyNumberFormat="1" applyFont="1" applyBorder="1"/>
    <xf numFmtId="0" fontId="6" fillId="0" borderId="3" xfId="0" applyFont="1" applyBorder="1" applyAlignment="1">
      <alignment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df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345440</xdr:colOff>
      <xdr:row>5</xdr:row>
      <xdr:rowOff>195909</xdr:rowOff>
    </xdr:to>
    <xdr:pic>
      <xdr:nvPicPr>
        <xdr:cNvPr id="2" name="Picture 1" descr="7of7_logo_eps.eps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1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tretch>
              <a:fillRect/>
            </a:stretch>
          </xdr:blipFill>
        </mc:Fallback>
      </mc:AlternateContent>
      <xdr:spPr>
        <a:xfrm>
          <a:off x="0" y="152400"/>
          <a:ext cx="4399280" cy="1445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2:K71"/>
  <sheetViews>
    <sheetView tabSelected="1" zoomScale="125" workbookViewId="0">
      <selection activeCell="C15" sqref="C15"/>
    </sheetView>
  </sheetViews>
  <sheetFormatPr baseColWidth="10" defaultColWidth="8.83203125" defaultRowHeight="13"/>
  <cols>
    <col min="1" max="1" width="40.5" style="2" customWidth="1"/>
    <col min="2" max="3" width="12.6640625" style="3" customWidth="1"/>
    <col min="4" max="10" width="12.6640625" style="2" customWidth="1"/>
    <col min="11" max="11" width="16.5" style="2" customWidth="1"/>
    <col min="12" max="13" width="8.83203125" style="2"/>
    <col min="14" max="14" width="14.5" style="2" customWidth="1"/>
    <col min="15" max="16384" width="8.83203125" style="2"/>
  </cols>
  <sheetData>
    <row r="2" spans="1:11" ht="30">
      <c r="D2" s="1" t="s">
        <v>63</v>
      </c>
    </row>
    <row r="3" spans="1:11" ht="30">
      <c r="E3" s="1" t="s">
        <v>64</v>
      </c>
    </row>
    <row r="5" spans="1:11" ht="25" customHeight="1">
      <c r="B5" s="4"/>
      <c r="C5" s="4"/>
      <c r="F5" s="4"/>
      <c r="G5" s="4"/>
      <c r="I5" s="4"/>
      <c r="K5" s="4"/>
    </row>
    <row r="6" spans="1:11" ht="25" customHeight="1">
      <c r="C6" s="5"/>
    </row>
    <row r="7" spans="1:11" ht="26" customHeight="1">
      <c r="A7" s="74"/>
      <c r="B7" s="74"/>
      <c r="C7" s="74"/>
      <c r="D7" s="74"/>
      <c r="E7" s="6"/>
      <c r="F7" s="75" t="s">
        <v>36</v>
      </c>
      <c r="G7" s="75"/>
      <c r="H7" s="75"/>
      <c r="I7" s="75"/>
      <c r="J7" s="76"/>
      <c r="K7" s="7" t="s">
        <v>40</v>
      </c>
    </row>
    <row r="8" spans="1:11" ht="26">
      <c r="A8" s="8" t="s">
        <v>15</v>
      </c>
      <c r="B8" s="9" t="s">
        <v>13</v>
      </c>
      <c r="C8" s="9" t="s">
        <v>14</v>
      </c>
      <c r="D8" s="9" t="s">
        <v>20</v>
      </c>
      <c r="E8" s="9" t="s">
        <v>21</v>
      </c>
      <c r="F8" s="10" t="s">
        <v>66</v>
      </c>
      <c r="G8" s="11" t="s">
        <v>67</v>
      </c>
      <c r="H8" s="11" t="s">
        <v>68</v>
      </c>
      <c r="I8" s="11" t="s">
        <v>69</v>
      </c>
      <c r="J8" s="12" t="s">
        <v>12</v>
      </c>
      <c r="K8" s="7" t="s">
        <v>32</v>
      </c>
    </row>
    <row r="9" spans="1:11" ht="30" customHeight="1" thickBot="1">
      <c r="A9" s="13"/>
      <c r="B9" s="67"/>
      <c r="C9" s="67"/>
      <c r="D9" s="15"/>
      <c r="E9" s="16"/>
      <c r="F9" s="17"/>
      <c r="G9" s="18"/>
      <c r="H9" s="15"/>
      <c r="I9" s="15"/>
      <c r="J9" s="16"/>
      <c r="K9" s="7" t="s">
        <v>41</v>
      </c>
    </row>
    <row r="10" spans="1:11" ht="30" customHeight="1" thickTop="1" thickBot="1">
      <c r="A10" s="66"/>
      <c r="B10" s="69">
        <v>40000</v>
      </c>
      <c r="C10" s="70">
        <v>4000</v>
      </c>
      <c r="D10" s="18">
        <v>1</v>
      </c>
      <c r="E10" s="16">
        <v>1</v>
      </c>
      <c r="F10" s="15">
        <f>ROUNDUP(F16+F22,-1)</f>
        <v>330</v>
      </c>
      <c r="G10" s="15">
        <f t="shared" ref="G10:K10" si="0">ROUNDUP(G16+G22,-1)</f>
        <v>580</v>
      </c>
      <c r="H10" s="15">
        <f t="shared" si="0"/>
        <v>910</v>
      </c>
      <c r="I10" s="15">
        <f t="shared" si="0"/>
        <v>1240</v>
      </c>
      <c r="J10" s="15">
        <f t="shared" si="0"/>
        <v>160</v>
      </c>
      <c r="K10" s="15">
        <f t="shared" si="0"/>
        <v>210</v>
      </c>
    </row>
    <row r="11" spans="1:11" ht="30" customHeight="1" thickTop="1">
      <c r="A11" s="13"/>
      <c r="B11" s="68"/>
      <c r="C11" s="68"/>
      <c r="D11" s="15">
        <v>1</v>
      </c>
      <c r="E11" s="15">
        <v>1</v>
      </c>
      <c r="F11" s="19">
        <f>ROUNDUP(D11*C$46*((B11/C$48*C$49)+(C11/C$50*C$51)),-1)</f>
        <v>0</v>
      </c>
      <c r="G11" s="15">
        <f>ROUNDUP(F11*1.75,-1)</f>
        <v>0</v>
      </c>
      <c r="H11" s="15">
        <f>ROUNDUP(F11*2.75,-1)</f>
        <v>0</v>
      </c>
      <c r="I11" s="15">
        <f>ROUNDUP(F11*3.75,-1)</f>
        <v>0</v>
      </c>
      <c r="J11" s="15">
        <f>ROUNDUP((F11/1.5+G11/4.5+H11/7.5+I11/10.5)/4,-1)</f>
        <v>0</v>
      </c>
      <c r="K11" s="15">
        <f>ROUNDUP(E11*C$47*((B11+C11)/40000)*C$52,-1)</f>
        <v>0</v>
      </c>
    </row>
    <row r="13" spans="1:11" ht="26" customHeight="1">
      <c r="A13" s="74"/>
      <c r="B13" s="74"/>
      <c r="C13" s="74"/>
      <c r="D13" s="74"/>
      <c r="E13" s="6"/>
      <c r="F13" s="75" t="s">
        <v>34</v>
      </c>
      <c r="G13" s="75"/>
      <c r="H13" s="75"/>
      <c r="I13" s="75"/>
      <c r="J13" s="76"/>
      <c r="K13" s="11" t="s">
        <v>40</v>
      </c>
    </row>
    <row r="14" spans="1:11" ht="26">
      <c r="A14" s="8" t="s">
        <v>15</v>
      </c>
      <c r="B14" s="9" t="s">
        <v>13</v>
      </c>
      <c r="C14" s="9" t="s">
        <v>14</v>
      </c>
      <c r="D14" s="9" t="s">
        <v>20</v>
      </c>
      <c r="E14" s="9" t="s">
        <v>21</v>
      </c>
      <c r="F14" s="10" t="s">
        <v>66</v>
      </c>
      <c r="G14" s="11" t="s">
        <v>67</v>
      </c>
      <c r="H14" s="11" t="s">
        <v>68</v>
      </c>
      <c r="I14" s="11" t="s">
        <v>69</v>
      </c>
      <c r="J14" s="12" t="s">
        <v>12</v>
      </c>
      <c r="K14" s="7" t="s">
        <v>33</v>
      </c>
    </row>
    <row r="15" spans="1:11" ht="30" customHeight="1">
      <c r="A15" s="13"/>
      <c r="B15" s="14"/>
      <c r="C15" s="14"/>
      <c r="D15" s="15"/>
      <c r="E15" s="16"/>
      <c r="F15" s="17" t="s">
        <v>37</v>
      </c>
      <c r="G15" s="18"/>
      <c r="H15" s="15"/>
      <c r="I15" s="15"/>
      <c r="J15" s="16"/>
      <c r="K15" s="7" t="s">
        <v>41</v>
      </c>
    </row>
    <row r="16" spans="1:11" ht="30" customHeight="1">
      <c r="A16" s="13"/>
      <c r="B16" s="14">
        <f>B10</f>
        <v>40000</v>
      </c>
      <c r="C16" s="14"/>
      <c r="D16" s="15">
        <v>1</v>
      </c>
      <c r="E16" s="16">
        <v>1</v>
      </c>
      <c r="F16" s="15">
        <f>IF(ROUNDUP(D16*C$46*((B16/C$48*C$49)),-1)&gt;J$48,(ROUNDUP(D16*C$46*((B16/C$48*C$49)),-1)),(J$48))</f>
        <v>250</v>
      </c>
      <c r="G16" s="18">
        <f>ROUNDUP(F16*1.75,-1)</f>
        <v>440</v>
      </c>
      <c r="H16" s="15">
        <f>ROUNDUP(F16*2.75,-1)</f>
        <v>690</v>
      </c>
      <c r="I16" s="15">
        <f>ROUNDUP(F16*3.75,-1)</f>
        <v>940</v>
      </c>
      <c r="J16" s="16">
        <f>ROUNDUP((F16/1.5+G16/4.5+H16/7.5+I16/10.5)/4,-1)</f>
        <v>120</v>
      </c>
      <c r="K16" s="15">
        <f>IF(ROUNDUP(E16*C$47*((B16)/C$48)*C$52,-1)&gt;J$49,(ROUNDUP(E16*C$47*((B16)/C$48)*C$52,-1)),(J$49))</f>
        <v>180</v>
      </c>
    </row>
    <row r="17" spans="1:11" ht="30" customHeight="1">
      <c r="A17" s="13"/>
      <c r="B17" s="14">
        <f>B11</f>
        <v>0</v>
      </c>
      <c r="C17" s="14"/>
      <c r="D17" s="15">
        <v>1</v>
      </c>
      <c r="E17" s="15">
        <v>1</v>
      </c>
      <c r="F17" s="19">
        <f>ROUNDUP(D17*C$46*((B17/C$48*C$49)),-1)</f>
        <v>0</v>
      </c>
      <c r="G17" s="15">
        <f>ROUNDUP(F17*1.75,-1)</f>
        <v>0</v>
      </c>
      <c r="H17" s="15">
        <f>ROUNDUP(F17*2.75,-1)</f>
        <v>0</v>
      </c>
      <c r="I17" s="15">
        <f>ROUNDUP(F17*3.75,-1)</f>
        <v>0</v>
      </c>
      <c r="J17" s="15">
        <f>ROUNDUP((F17/1.5+G17/4.5+H17/7.5+I17/10.5)/4,-1)</f>
        <v>0</v>
      </c>
      <c r="K17" s="19">
        <f>ROUNDUP(E17*C$47*((B17)/40000)*C$52,-1)</f>
        <v>0</v>
      </c>
    </row>
    <row r="19" spans="1:11" ht="26" customHeight="1">
      <c r="A19" s="74"/>
      <c r="B19" s="74"/>
      <c r="C19" s="74"/>
      <c r="D19" s="74"/>
      <c r="E19" s="6"/>
      <c r="F19" s="75" t="s">
        <v>35</v>
      </c>
      <c r="G19" s="75"/>
      <c r="H19" s="75"/>
      <c r="I19" s="75"/>
      <c r="J19" s="76"/>
      <c r="K19" s="7" t="s">
        <v>40</v>
      </c>
    </row>
    <row r="20" spans="1:11" ht="26">
      <c r="A20" s="8" t="s">
        <v>15</v>
      </c>
      <c r="B20" s="9" t="s">
        <v>13</v>
      </c>
      <c r="C20" s="9" t="s">
        <v>14</v>
      </c>
      <c r="D20" s="9" t="s">
        <v>20</v>
      </c>
      <c r="E20" s="9" t="s">
        <v>21</v>
      </c>
      <c r="F20" s="10" t="s">
        <v>66</v>
      </c>
      <c r="G20" s="11" t="s">
        <v>67</v>
      </c>
      <c r="H20" s="11" t="s">
        <v>68</v>
      </c>
      <c r="I20" s="11" t="s">
        <v>69</v>
      </c>
      <c r="J20" s="12" t="s">
        <v>12</v>
      </c>
      <c r="K20" s="7" t="s">
        <v>42</v>
      </c>
    </row>
    <row r="21" spans="1:11" ht="30" customHeight="1">
      <c r="A21" s="13"/>
      <c r="B21" s="14"/>
      <c r="C21" s="14"/>
      <c r="D21" s="15"/>
      <c r="E21" s="16"/>
      <c r="F21" s="17" t="s">
        <v>37</v>
      </c>
      <c r="G21" s="18"/>
      <c r="H21" s="15"/>
      <c r="I21" s="15"/>
      <c r="J21" s="16"/>
      <c r="K21" s="7" t="s">
        <v>41</v>
      </c>
    </row>
    <row r="22" spans="1:11" ht="30" customHeight="1">
      <c r="A22" s="13"/>
      <c r="B22" s="14"/>
      <c r="C22" s="14">
        <f>C10</f>
        <v>4000</v>
      </c>
      <c r="D22" s="15">
        <v>1</v>
      </c>
      <c r="E22" s="16">
        <v>1</v>
      </c>
      <c r="F22" s="15">
        <f>IF(ROUNDUP(D22*C$46*((C22/C$50*C$51)),-1)&gt;C$51,(ROUNDUP(D22*C$46*((C22/C$50*C$51)),-1)),(C$51))</f>
        <v>80</v>
      </c>
      <c r="G22" s="18">
        <f>ROUNDUP(F22*1.75,-1)</f>
        <v>140</v>
      </c>
      <c r="H22" s="15">
        <f>ROUNDUP(F22*2.75,-1)</f>
        <v>220</v>
      </c>
      <c r="I22" s="15">
        <f>ROUNDUP(F22*3.75,-1)</f>
        <v>300</v>
      </c>
      <c r="J22" s="16">
        <f>ROUNDUP((F22/1.5+G22/4.5+H22/7.5+I22/10.5)/4,-1)</f>
        <v>40</v>
      </c>
      <c r="K22" s="15">
        <f>IF((ROUNDUP(E22*C$47*((B22+C22)/C$50)*C$53,-1))&gt;C$53,(ROUNDUP(E22*C$47*((B22+C22)/C$50)*C$53,-1)),(C$53))</f>
        <v>30</v>
      </c>
    </row>
    <row r="23" spans="1:11" ht="30" customHeight="1">
      <c r="A23" s="13"/>
      <c r="B23" s="14"/>
      <c r="C23" s="14">
        <f>C11</f>
        <v>0</v>
      </c>
      <c r="D23" s="15">
        <v>1</v>
      </c>
      <c r="E23" s="15">
        <v>1</v>
      </c>
      <c r="F23" s="19">
        <f>ROUNDUP(D23*C$46*((C23/C$50*C$51)),-1)</f>
        <v>0</v>
      </c>
      <c r="G23" s="15">
        <f>ROUNDUP(F23*1.75,-1)</f>
        <v>0</v>
      </c>
      <c r="H23" s="15">
        <f>ROUNDUP(F23*2.75,-1)</f>
        <v>0</v>
      </c>
      <c r="I23" s="15">
        <f>ROUNDUP(F23*3.75,-1)</f>
        <v>0</v>
      </c>
      <c r="J23" s="15">
        <f>ROUNDUP((F23/1.5+G23/4.5+H23/7.5+I23/10.5)/4,-1)</f>
        <v>0</v>
      </c>
      <c r="K23" s="19">
        <f>ROUNDUP(E23*C$47*((B23+C23)/40000)*C$52,-1)</f>
        <v>0</v>
      </c>
    </row>
    <row r="24" spans="1:11" ht="30" customHeight="1">
      <c r="A24" s="71"/>
      <c r="B24" s="72"/>
      <c r="C24" s="72"/>
      <c r="D24" s="73"/>
      <c r="E24" s="73"/>
      <c r="F24" s="73"/>
      <c r="G24" s="73"/>
      <c r="H24" s="73"/>
      <c r="I24" s="73"/>
      <c r="J24" s="73"/>
      <c r="K24" s="73"/>
    </row>
    <row r="25" spans="1:11" ht="30" customHeight="1">
      <c r="A25" s="71"/>
      <c r="B25" s="72"/>
      <c r="C25" s="72"/>
      <c r="D25" s="73"/>
      <c r="E25" s="73"/>
      <c r="F25" s="73"/>
      <c r="G25" s="73"/>
      <c r="H25" s="73"/>
      <c r="I25" s="73"/>
      <c r="J25" s="73"/>
      <c r="K25" s="73"/>
    </row>
    <row r="26" spans="1:11" ht="14" thickBot="1"/>
    <row r="27" spans="1:11" ht="25" customHeight="1" thickTop="1" thickBot="1">
      <c r="B27" s="26" t="s">
        <v>50</v>
      </c>
      <c r="C27" s="27" t="s">
        <v>42</v>
      </c>
      <c r="E27" s="26" t="s">
        <v>44</v>
      </c>
      <c r="F27" s="27" t="s">
        <v>45</v>
      </c>
      <c r="H27" s="28" t="s">
        <v>47</v>
      </c>
      <c r="J27" s="28" t="s">
        <v>53</v>
      </c>
    </row>
    <row r="28" spans="1:11" ht="43.5" customHeight="1" thickBot="1">
      <c r="B28" s="29" t="s">
        <v>11</v>
      </c>
      <c r="C28" s="30" t="s">
        <v>43</v>
      </c>
      <c r="E28" s="29" t="s">
        <v>46</v>
      </c>
      <c r="F28" s="30" t="s">
        <v>49</v>
      </c>
      <c r="H28" s="31" t="s">
        <v>48</v>
      </c>
      <c r="J28" s="32">
        <f>(E42+J42)/2</f>
        <v>11350</v>
      </c>
    </row>
    <row r="29" spans="1:11" ht="25" customHeight="1" thickBot="1">
      <c r="B29" s="33" t="s">
        <v>65</v>
      </c>
      <c r="C29" s="34" t="s">
        <v>0</v>
      </c>
      <c r="E29" s="33" t="s">
        <v>65</v>
      </c>
      <c r="F29" s="35" t="s">
        <v>1</v>
      </c>
      <c r="H29" s="34" t="s">
        <v>0</v>
      </c>
      <c r="J29" s="36" t="s">
        <v>54</v>
      </c>
    </row>
    <row r="30" spans="1:11" ht="25" customHeight="1" thickBot="1">
      <c r="B30" s="37">
        <f>F10</f>
        <v>330</v>
      </c>
      <c r="C30" s="38">
        <f>F30</f>
        <v>180</v>
      </c>
      <c r="E30" s="37">
        <f>F16</f>
        <v>250</v>
      </c>
      <c r="F30" s="38">
        <f>K16</f>
        <v>180</v>
      </c>
      <c r="H30" s="39">
        <f>F22</f>
        <v>80</v>
      </c>
      <c r="K30" s="4"/>
    </row>
    <row r="31" spans="1:11" ht="25" customHeight="1" thickTop="1">
      <c r="B31" s="4"/>
      <c r="C31" s="4"/>
      <c r="E31" s="4"/>
      <c r="F31" s="4"/>
      <c r="H31" s="4"/>
      <c r="K31" s="4"/>
    </row>
    <row r="32" spans="1:11" ht="31.5" customHeight="1">
      <c r="B32" s="2"/>
      <c r="C32" s="20" t="s">
        <v>30</v>
      </c>
      <c r="H32" s="20" t="s">
        <v>31</v>
      </c>
    </row>
    <row r="33" spans="1:11" ht="14" thickBot="1">
      <c r="B33" s="2"/>
      <c r="C33" s="2"/>
    </row>
    <row r="34" spans="1:11" ht="25" customHeight="1" thickBot="1">
      <c r="B34" s="21">
        <v>15</v>
      </c>
      <c r="C34" s="22" t="s">
        <v>22</v>
      </c>
      <c r="E34" s="23">
        <f>K71*B34</f>
        <v>4950</v>
      </c>
      <c r="G34" s="21">
        <v>3</v>
      </c>
      <c r="H34" s="22" t="s">
        <v>22</v>
      </c>
      <c r="J34" s="23">
        <f>G34*F10</f>
        <v>990</v>
      </c>
    </row>
    <row r="35" spans="1:11" ht="25" customHeight="1" thickBot="1">
      <c r="B35" s="21">
        <v>0</v>
      </c>
      <c r="C35" s="22" t="s">
        <v>23</v>
      </c>
      <c r="E35" s="23">
        <f>G10*B35</f>
        <v>0</v>
      </c>
      <c r="G35" s="21">
        <v>2</v>
      </c>
      <c r="H35" s="22" t="s">
        <v>23</v>
      </c>
      <c r="J35" s="23">
        <f>G35*G10</f>
        <v>1160</v>
      </c>
    </row>
    <row r="36" spans="1:11" ht="25" customHeight="1" thickBot="1">
      <c r="B36" s="21">
        <v>0</v>
      </c>
      <c r="C36" s="22" t="s">
        <v>24</v>
      </c>
      <c r="E36" s="23">
        <f>H10*B36</f>
        <v>0</v>
      </c>
      <c r="G36" s="21">
        <v>2</v>
      </c>
      <c r="H36" s="22" t="s">
        <v>24</v>
      </c>
      <c r="J36" s="23">
        <f>G36*H10</f>
        <v>1820</v>
      </c>
    </row>
    <row r="37" spans="1:11" ht="25" customHeight="1" thickBot="1">
      <c r="B37" s="21">
        <v>0</v>
      </c>
      <c r="C37" s="22" t="s">
        <v>25</v>
      </c>
      <c r="E37" s="23">
        <f>I10*B37</f>
        <v>0</v>
      </c>
      <c r="G37" s="21">
        <v>1</v>
      </c>
      <c r="H37" s="22" t="s">
        <v>25</v>
      </c>
      <c r="J37" s="23">
        <f>G37*I10</f>
        <v>1240</v>
      </c>
    </row>
    <row r="38" spans="1:11" ht="25" customHeight="1" thickBot="1">
      <c r="B38" s="21">
        <v>0</v>
      </c>
      <c r="C38" s="22" t="s">
        <v>26</v>
      </c>
      <c r="E38" s="23">
        <f>J10*B38</f>
        <v>0</v>
      </c>
      <c r="G38" s="21">
        <v>10</v>
      </c>
      <c r="H38" s="22" t="s">
        <v>26</v>
      </c>
      <c r="J38" s="23">
        <f>G38*J16</f>
        <v>1200</v>
      </c>
    </row>
    <row r="39" spans="1:11" ht="25" customHeight="1" thickBot="1">
      <c r="B39" s="21">
        <v>30</v>
      </c>
      <c r="C39" s="22" t="s">
        <v>28</v>
      </c>
      <c r="E39" s="23">
        <f>K16*B39</f>
        <v>5400</v>
      </c>
      <c r="G39" s="21">
        <v>24</v>
      </c>
      <c r="H39" s="22" t="s">
        <v>28</v>
      </c>
      <c r="J39" s="23">
        <f>G39*K10</f>
        <v>5040</v>
      </c>
    </row>
    <row r="40" spans="1:11" ht="25" customHeight="1" thickBot="1">
      <c r="B40" s="21">
        <v>30</v>
      </c>
      <c r="C40" s="22" t="s">
        <v>29</v>
      </c>
      <c r="E40" s="23">
        <f>K22*B40</f>
        <v>900</v>
      </c>
      <c r="G40" s="22" t="s">
        <v>51</v>
      </c>
      <c r="I40" s="3" t="s">
        <v>52</v>
      </c>
      <c r="J40" s="24"/>
    </row>
    <row r="41" spans="1:11" ht="14" thickBot="1">
      <c r="B41" s="2"/>
      <c r="C41" s="2"/>
      <c r="E41" s="25"/>
      <c r="J41" s="25"/>
    </row>
    <row r="42" spans="1:11" ht="33.75" customHeight="1" thickBot="1">
      <c r="B42" s="2"/>
      <c r="C42" s="2"/>
      <c r="D42" s="2" t="s">
        <v>27</v>
      </c>
      <c r="E42" s="23">
        <f>SUM(E34:E40)</f>
        <v>11250</v>
      </c>
      <c r="I42" s="2" t="s">
        <v>27</v>
      </c>
      <c r="J42" s="23">
        <f>SUM(J34:J40)</f>
        <v>11450</v>
      </c>
    </row>
    <row r="43" spans="1:11">
      <c r="C43" s="45"/>
    </row>
    <row r="44" spans="1:11" ht="25" customHeight="1">
      <c r="B44" s="4"/>
      <c r="C44" s="4"/>
      <c r="F44" s="4"/>
      <c r="G44" s="4"/>
      <c r="I44" s="4"/>
      <c r="K44" s="4"/>
    </row>
    <row r="45" spans="1:11" ht="25" customHeight="1" thickBot="1">
      <c r="B45" s="4"/>
      <c r="C45" s="40"/>
      <c r="F45" s="4"/>
      <c r="G45" s="4"/>
      <c r="I45" s="4"/>
      <c r="K45" s="4"/>
    </row>
    <row r="46" spans="1:11" ht="15" thickTop="1" thickBot="1">
      <c r="A46" s="41" t="s">
        <v>5</v>
      </c>
      <c r="B46" s="42" t="s">
        <v>16</v>
      </c>
      <c r="C46" s="43">
        <v>1</v>
      </c>
    </row>
    <row r="47" spans="1:11" ht="15" thickTop="1" thickBot="1">
      <c r="A47" s="44" t="s">
        <v>6</v>
      </c>
      <c r="B47" s="45" t="s">
        <v>17</v>
      </c>
      <c r="C47" s="46">
        <v>1</v>
      </c>
      <c r="D47" s="47"/>
      <c r="E47" s="48" t="s">
        <v>58</v>
      </c>
      <c r="F47" s="49" t="s">
        <v>59</v>
      </c>
    </row>
    <row r="48" spans="1:11" ht="14" thickTop="1">
      <c r="A48" s="44" t="s">
        <v>4</v>
      </c>
      <c r="B48" s="45" t="s">
        <v>62</v>
      </c>
      <c r="C48" s="46">
        <v>40000</v>
      </c>
      <c r="D48" s="50" t="s">
        <v>55</v>
      </c>
      <c r="E48" s="51">
        <v>40000</v>
      </c>
      <c r="F48" s="52">
        <v>4000</v>
      </c>
      <c r="H48" s="53" t="s">
        <v>60</v>
      </c>
      <c r="I48" s="54">
        <v>13500</v>
      </c>
      <c r="J48" s="55">
        <v>90</v>
      </c>
    </row>
    <row r="49" spans="1:10" ht="14" thickBot="1">
      <c r="A49" s="44" t="s">
        <v>7</v>
      </c>
      <c r="B49" s="45" t="s">
        <v>39</v>
      </c>
      <c r="C49" s="46">
        <v>250</v>
      </c>
      <c r="D49" s="50" t="s">
        <v>56</v>
      </c>
      <c r="E49" s="51">
        <v>35000</v>
      </c>
      <c r="F49" s="52">
        <v>3000</v>
      </c>
      <c r="H49" s="56" t="s">
        <v>61</v>
      </c>
      <c r="I49" s="57">
        <v>13500</v>
      </c>
      <c r="J49" s="58">
        <v>70</v>
      </c>
    </row>
    <row r="50" spans="1:10" ht="14" thickBot="1">
      <c r="A50" s="44" t="s">
        <v>3</v>
      </c>
      <c r="B50" s="45" t="s">
        <v>2</v>
      </c>
      <c r="C50" s="46">
        <v>4000</v>
      </c>
      <c r="D50" s="59" t="s">
        <v>57</v>
      </c>
      <c r="E50" s="60">
        <v>30000</v>
      </c>
      <c r="F50" s="61">
        <v>2000</v>
      </c>
    </row>
    <row r="51" spans="1:10">
      <c r="A51" s="44" t="s">
        <v>8</v>
      </c>
      <c r="B51" s="45" t="s">
        <v>19</v>
      </c>
      <c r="C51" s="46">
        <v>75</v>
      </c>
    </row>
    <row r="52" spans="1:10">
      <c r="A52" s="44" t="s">
        <v>9</v>
      </c>
      <c r="B52" s="45" t="s">
        <v>18</v>
      </c>
      <c r="C52" s="46">
        <v>180</v>
      </c>
    </row>
    <row r="53" spans="1:10" ht="14" thickBot="1">
      <c r="A53" s="62" t="s">
        <v>10</v>
      </c>
      <c r="B53" s="63" t="s">
        <v>38</v>
      </c>
      <c r="C53" s="64">
        <v>25</v>
      </c>
    </row>
    <row r="54" spans="1:10" ht="14" thickTop="1">
      <c r="C54" s="5"/>
    </row>
    <row r="55" spans="1:10">
      <c r="C55" s="5"/>
    </row>
    <row r="69" spans="11:11" ht="19" thickBot="1">
      <c r="K69" s="65">
        <f>IF(ROUNDUP(E10*C$47*((B10/C$48*C$52)+IF(C10&lt;C$50,C$51,(C10/C$50*C$53))),-1)&gt;(C$52+C$53),(ROUNDUP(E10*C$47*((B10/C$48*C$52)+IF(C10&lt;C$50,C$53,(C10/C$50*C$53))),-1)),(ROUNDUP((C$52+C$53),-1)))</f>
        <v>210</v>
      </c>
    </row>
    <row r="71" spans="11:11" ht="19" thickBot="1">
      <c r="K71" s="65">
        <f>IF(ROUNDUP(D10*C$46*((B10/C$48*C$49)+IF(C10&lt;C$50,C$51,(C10/C$50*C$51))),-1)&gt;(C$49+C$51),(ROUNDUP(D10*C$46*((B10/C$48*C$49)+IF(C10&lt;C$50,C$51,(C10/C$50*C$51))),-1)),(C$49+C$51))</f>
        <v>330</v>
      </c>
    </row>
  </sheetData>
  <mergeCells count="6">
    <mergeCell ref="A13:D13"/>
    <mergeCell ref="F13:J13"/>
    <mergeCell ref="A19:D19"/>
    <mergeCell ref="F19:J19"/>
    <mergeCell ref="F7:J7"/>
    <mergeCell ref="A7:D7"/>
  </mergeCells>
  <phoneticPr fontId="0" type="noConversion"/>
  <printOptions horizontalCentered="1"/>
  <pageMargins left="0.5" right="0.5" top="0.5" bottom="0.5" header="0.25" footer="0.25"/>
  <headerFooter alignWithMargins="0">
    <oddFooter>&amp;L&amp;6&amp;Z&amp;F&amp;R&amp;6&amp;P</oddFooter>
  </headerFooter>
  <colBreaks count="1" manualBreakCount="1">
    <brk id="12" max="1048575" man="1"/>
  </colBreaks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2"/>
  <sheetData/>
  <phoneticPr fontId="0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2"/>
  <sheetData/>
  <phoneticPr fontId="0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7 of 7 BEST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Domenic A Chiarella</dc:creator>
  <cp:keywords/>
  <dc:description/>
  <cp:lastModifiedBy>Domenic Chiarella</cp:lastModifiedBy>
  <cp:lastPrinted>2014-10-06T17:59:09Z</cp:lastPrinted>
  <dcterms:created xsi:type="dcterms:W3CDTF">2004-08-19T17:46:55Z</dcterms:created>
  <dcterms:modified xsi:type="dcterms:W3CDTF">2014-10-07T12:00:49Z</dcterms:modified>
  <cp:category/>
</cp:coreProperties>
</file>